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45" windowWidth="15480" windowHeight="9675" activeTab="1"/>
  </bookViews>
  <sheets>
    <sheet name="Raw Data" sheetId="1" r:id="rId1"/>
    <sheet name="S55663" sheetId="3" r:id="rId2"/>
    <sheet name="S5565" sheetId="4" r:id="rId3"/>
  </sheets>
  <calcPr calcId="145621" concurrentCalc="0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E8" i="3"/>
  <c r="E7" i="3"/>
  <c r="E6" i="3"/>
  <c r="E5" i="3"/>
  <c r="E4" i="3"/>
  <c r="E3" i="3"/>
  <c r="E2" i="3"/>
  <c r="D8" i="4"/>
  <c r="D7" i="4"/>
  <c r="D6" i="4"/>
  <c r="D5" i="4"/>
  <c r="D4" i="4"/>
  <c r="D3" i="4"/>
  <c r="D2" i="4"/>
  <c r="D8" i="3"/>
  <c r="D7" i="3"/>
  <c r="D6" i="3"/>
  <c r="D5" i="3"/>
  <c r="D4" i="3"/>
  <c r="D3" i="3"/>
  <c r="D2" i="3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4" i="1"/>
  <c r="H5" i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4" i="1"/>
  <c r="D27" i="1"/>
  <c r="D26" i="1"/>
  <c r="D25" i="1"/>
  <c r="D24" i="1"/>
  <c r="D23" i="1"/>
  <c r="D22" i="1"/>
  <c r="D21" i="1"/>
  <c r="D20" i="1"/>
  <c r="D11" i="1"/>
  <c r="D10" i="1"/>
  <c r="D9" i="1"/>
  <c r="D8" i="1"/>
</calcChain>
</file>

<file path=xl/sharedStrings.xml><?xml version="1.0" encoding="utf-8"?>
<sst xmlns="http://schemas.openxmlformats.org/spreadsheetml/2006/main" count="124" uniqueCount="88">
  <si>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</si>
  <si>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</si>
  <si>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</si>
  <si>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</si>
  <si>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</si>
  <si>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</si>
  <si>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</si>
  <si>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</si>
  <si>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</si>
  <si>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</si>
  <si>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</si>
  <si>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</si>
  <si>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</si>
  <si>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</si>
  <si>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</si>
  <si>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</si>
  <si>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</si>
  <si>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</si>
  <si>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</si>
  <si>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</si>
  <si>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</si>
  <si>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</si>
  <si>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</si>
  <si>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</si>
  <si>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</si>
  <si>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</si>
  <si>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</si>
  <si>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14LT024</t>
  </si>
  <si>
    <t>14LT025</t>
  </si>
  <si>
    <t>14LX006</t>
  </si>
  <si>
    <t>14LX007</t>
  </si>
  <si>
    <t>14LX008</t>
  </si>
  <si>
    <t>14LX009</t>
  </si>
  <si>
    <t>14LX010</t>
  </si>
  <si>
    <t>14LX011</t>
  </si>
  <si>
    <t>14LX012</t>
  </si>
  <si>
    <t>14LX013</t>
  </si>
  <si>
    <t>14LX014</t>
  </si>
  <si>
    <t>14LX015</t>
  </si>
  <si>
    <t>14LX016</t>
  </si>
  <si>
    <t>14LX017</t>
  </si>
  <si>
    <t>14LX018</t>
  </si>
  <si>
    <t>14LX019</t>
  </si>
  <si>
    <t>14LX020</t>
  </si>
  <si>
    <t>14LX021</t>
  </si>
  <si>
    <t>14LX022</t>
  </si>
  <si>
    <t>14LX023</t>
  </si>
  <si>
    <t>14LX024</t>
  </si>
  <si>
    <t>14LX025</t>
  </si>
  <si>
    <t>15LG018</t>
  </si>
  <si>
    <t>15LG019</t>
  </si>
  <si>
    <t>A1</t>
  </si>
  <si>
    <t>B1</t>
  </si>
  <si>
    <t>A2</t>
  </si>
  <si>
    <t>B2</t>
  </si>
  <si>
    <t>A3/A4</t>
  </si>
  <si>
    <t>B3/B4</t>
  </si>
  <si>
    <t>A5/A6</t>
  </si>
  <si>
    <t>B5/B6</t>
  </si>
  <si>
    <t>A7</t>
  </si>
  <si>
    <t>B8</t>
  </si>
  <si>
    <t>A8</t>
  </si>
  <si>
    <t>B7</t>
  </si>
  <si>
    <t>A9</t>
  </si>
  <si>
    <t>B9</t>
  </si>
  <si>
    <t>A10</t>
  </si>
  <si>
    <t>B10</t>
  </si>
  <si>
    <t>A11/A12</t>
  </si>
  <si>
    <t>B11/B12</t>
  </si>
  <si>
    <t>A13/A14</t>
  </si>
  <si>
    <t>B13/B14</t>
  </si>
  <si>
    <t>A15/A16</t>
  </si>
  <si>
    <t>B15/B16</t>
  </si>
  <si>
    <t>A5/A6/A7</t>
  </si>
  <si>
    <t>A8/A9/A10</t>
  </si>
  <si>
    <t>A11/A12/A13/A14</t>
  </si>
  <si>
    <t>A15/A16/A17/A18</t>
  </si>
  <si>
    <t>B5/B6/B8</t>
  </si>
  <si>
    <t>B7/B9/B10</t>
  </si>
  <si>
    <t>B11/B12/B13/B14</t>
  </si>
  <si>
    <t>B15/B16/B17/B18</t>
  </si>
  <si>
    <t>A17/A18</t>
  </si>
  <si>
    <t>B17/B18</t>
  </si>
  <si>
    <t>**Scale Calibrated on 11/12/15</t>
  </si>
  <si>
    <t>**Filter weights missing.</t>
  </si>
  <si>
    <t>Averaged the known prepped weights</t>
  </si>
  <si>
    <t>TDS (Weight 103 deg)</t>
  </si>
  <si>
    <t>**Missing prepped filter weight. Used the average of the filter prep weights.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</si>
</sst>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0" borderId="0" xfId="0" applyNumberForma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opLeftCell="B9" workbookViewId="0">
      <selection activeCell="D9" sqref="D1:Q1048576"/>
    </sheetView>
  </sheetViews>
  <sheetFormatPr defaultRowHeight="15" x14ac:dyDescent="0.2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4" style="4" bestFit="1" customWidth="1"/>
    <col min="5" max="7" width="14" style="9" customWidth="1"/>
    <col min="8" max="8" width="16.5703125" style="4" customWidth="1"/>
    <col min="9" max="9" width="18" customWidth="1"/>
    <col min="10" max="10" width="10" customWidth="1"/>
    <col min="11" max="11" width="9.140625" customWidth="1"/>
    <col min="12" max="12" width="9.140625" style="4" customWidth="1"/>
    <col min="13" max="15" width="9.140625" customWidth="1"/>
    <col min="16" max="16" width="9.140625" style="4" customWidth="1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83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86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27</v>
      </c>
      <c r="B4">
        <v>5565</v>
      </c>
      <c r="C4" s="1" t="s">
        <v>51</v>
      </c>
      <c r="D4" s="4">
        <v>850</v>
      </c>
      <c r="E4" s="12" t="s">
        <v>84</v>
      </c>
      <c r="F4" s="12"/>
      <c r="G4" s="12"/>
      <c r="H4" s="13">
        <f>AVERAGE(H6:H27)</f>
        <v>1.1783090909090908</v>
      </c>
      <c r="I4" s="14">
        <v>1.2311000000000001</v>
      </c>
      <c r="J4" s="14">
        <v>1.2315</v>
      </c>
      <c r="K4" s="14">
        <f>I4-J4</f>
        <v>-3.9999999999995595E-4</v>
      </c>
      <c r="L4" s="13">
        <f>AVERAGE(I4:J4)</f>
        <v>1.2313000000000001</v>
      </c>
      <c r="M4" s="14">
        <v>1.2225999999999999</v>
      </c>
      <c r="N4" s="14">
        <v>1.2229000000000001</v>
      </c>
      <c r="O4" s="14">
        <f>AVERAGE(M4:N4)</f>
        <v>1.22275</v>
      </c>
      <c r="P4" s="13">
        <f>M4-N4</f>
        <v>-3.00000000000189E-4</v>
      </c>
      <c r="Q4" s="14">
        <f>((L4-H4)*1000)/(D4/1000)</f>
        <v>62.342245989305077</v>
      </c>
      <c r="R4" s="14">
        <f>((O4-H4)*1000)/(D4/1000)</f>
        <v>52.283422459893238</v>
      </c>
      <c r="S4" s="14">
        <f>Q4-R4</f>
        <v>10.058823529411839</v>
      </c>
      <c r="T4" s="14">
        <f>L4-H4</f>
        <v>5.2990909090909311E-2</v>
      </c>
      <c r="U4" s="14">
        <f>O4-H4</f>
        <v>4.4440909090909253E-2</v>
      </c>
      <c r="V4" s="14">
        <f>T4-U4</f>
        <v>8.5500000000000576E-3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28</v>
      </c>
      <c r="B5">
        <v>5563</v>
      </c>
      <c r="C5" s="1" t="s">
        <v>52</v>
      </c>
      <c r="D5" s="4">
        <v>900</v>
      </c>
      <c r="E5" s="12" t="s">
        <v>85</v>
      </c>
      <c r="F5" s="12"/>
      <c r="G5" s="12"/>
      <c r="H5" s="13">
        <f>AVERAGE(H6:H27)</f>
        <v>1.1783090909090908</v>
      </c>
      <c r="I5" s="14">
        <v>1.1924999999999999</v>
      </c>
      <c r="J5" s="14">
        <v>1.1927000000000001</v>
      </c>
      <c r="K5" s="14">
        <f t="shared" ref="K5:K27" si="0">I5-J5</f>
        <v>-2.0000000000020002E-4</v>
      </c>
      <c r="L5" s="13">
        <f t="shared" ref="L5:L27" si="1">AVERAGE(I5:J5)</f>
        <v>1.1926000000000001</v>
      </c>
      <c r="M5" s="14">
        <v>1.1891</v>
      </c>
      <c r="N5" s="14">
        <v>1.1894</v>
      </c>
      <c r="O5" s="14">
        <f t="shared" ref="O5:O27" si="2">AVERAGE(M5:N5)</f>
        <v>1.1892499999999999</v>
      </c>
      <c r="P5" s="13">
        <f t="shared" ref="P5:P27" si="3">M5-N5</f>
        <v>-2.9999999999996696E-4</v>
      </c>
      <c r="Q5" s="14">
        <f t="shared" ref="Q5:Q27" si="4">((L5-H5)*1000)/(D5/1000)</f>
        <v>15.87878787878817</v>
      </c>
      <c r="R5" s="14">
        <f t="shared" ref="R5:R27" si="5">((O5-H5)*1000)/(D5/1000)</f>
        <v>12.156565656565741</v>
      </c>
      <c r="S5" s="14">
        <f t="shared" ref="S5:S27" si="6">Q5-R5</f>
        <v>3.7222222222224293</v>
      </c>
      <c r="T5" s="14">
        <f t="shared" ref="T5:T27" si="7">L5-H5</f>
        <v>1.4290909090909354E-2</v>
      </c>
      <c r="U5" s="14">
        <f t="shared" ref="U5:U27" si="8">O5-H5</f>
        <v>1.0940909090909168E-2</v>
      </c>
      <c r="V5" s="14">
        <f t="shared" ref="V5:V27" si="9">T5-U5</f>
        <v>3.3500000000001862E-3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t="s">
        <v>29</v>
      </c>
      <c r="C6" s="1" t="s">
        <v>53</v>
      </c>
      <c r="D6" s="4">
        <v>1800</v>
      </c>
      <c r="E6" s="14">
        <v>1.1735</v>
      </c>
      <c r="F6" s="14">
        <v>1.1733</v>
      </c>
      <c r="G6" s="14">
        <f>E6-F6</f>
        <v>1.9999999999997797E-4</v>
      </c>
      <c r="H6" s="13">
        <f t="shared" ref="H5:H27" si="10">AVERAGE(E6:F6)</f>
        <v>1.1734</v>
      </c>
      <c r="I6" s="14">
        <v>1.2956000000000001</v>
      </c>
      <c r="J6" s="14">
        <v>1.2956000000000001</v>
      </c>
      <c r="K6" s="17">
        <f t="shared" si="0"/>
        <v>0</v>
      </c>
      <c r="L6" s="13">
        <f t="shared" si="1"/>
        <v>1.2956000000000001</v>
      </c>
      <c r="M6" s="14">
        <v>1.2828999999999999</v>
      </c>
      <c r="N6" s="14">
        <v>1.2830999999999999</v>
      </c>
      <c r="O6" s="14">
        <f t="shared" si="2"/>
        <v>1.2829999999999999</v>
      </c>
      <c r="P6" s="13">
        <f t="shared" si="3"/>
        <v>-1.9999999999997797E-4</v>
      </c>
      <c r="Q6" s="14">
        <f t="shared" si="4"/>
        <v>67.888888888888943</v>
      </c>
      <c r="R6" s="14">
        <f t="shared" si="5"/>
        <v>60.888888888888843</v>
      </c>
      <c r="S6" s="14">
        <f t="shared" si="6"/>
        <v>7.0000000000000995</v>
      </c>
      <c r="T6" s="14">
        <f t="shared" si="7"/>
        <v>0.12220000000000009</v>
      </c>
      <c r="U6" s="14">
        <f t="shared" si="8"/>
        <v>0.10959999999999992</v>
      </c>
      <c r="V6" s="14">
        <f t="shared" si="9"/>
        <v>1.2600000000000167E-2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t="s">
        <v>30</v>
      </c>
      <c r="C7" s="1" t="s">
        <v>54</v>
      </c>
      <c r="D7" s="4">
        <v>1800</v>
      </c>
      <c r="E7" s="14">
        <v>1.1809000000000001</v>
      </c>
      <c r="F7" s="14">
        <v>1.1809000000000001</v>
      </c>
      <c r="G7" s="14">
        <f>E7-F7</f>
        <v>0</v>
      </c>
      <c r="H7" s="13">
        <f t="shared" si="10"/>
        <v>1.1809000000000001</v>
      </c>
      <c r="I7" s="14">
        <v>1.2090000000000001</v>
      </c>
      <c r="J7" s="14">
        <v>1.2092000000000001</v>
      </c>
      <c r="K7" s="14">
        <f t="shared" si="0"/>
        <v>-1.9999999999997797E-4</v>
      </c>
      <c r="L7" s="13">
        <f t="shared" si="1"/>
        <v>1.2091000000000001</v>
      </c>
      <c r="M7" s="14">
        <v>1.2030000000000001</v>
      </c>
      <c r="N7" s="14">
        <v>1.2032</v>
      </c>
      <c r="O7" s="14">
        <f t="shared" si="2"/>
        <v>1.2031000000000001</v>
      </c>
      <c r="P7" s="13">
        <f t="shared" si="3"/>
        <v>-1.9999999999997797E-4</v>
      </c>
      <c r="Q7" s="14">
        <f t="shared" si="4"/>
        <v>15.666666666666668</v>
      </c>
      <c r="R7" s="14">
        <f t="shared" si="5"/>
        <v>12.33333333333333</v>
      </c>
      <c r="S7" s="14">
        <f t="shared" si="6"/>
        <v>3.3333333333333375</v>
      </c>
      <c r="T7" s="14">
        <f t="shared" si="7"/>
        <v>2.8200000000000003E-2</v>
      </c>
      <c r="U7" s="14">
        <f t="shared" si="8"/>
        <v>2.2199999999999998E-2</v>
      </c>
      <c r="V7" s="14">
        <f t="shared" si="9"/>
        <v>6.0000000000000053E-3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t="s">
        <v>31</v>
      </c>
      <c r="C8" s="1" t="s">
        <v>55</v>
      </c>
      <c r="D8" s="4">
        <f>1250+1320</f>
        <v>2570</v>
      </c>
      <c r="E8" s="14">
        <v>1.1756</v>
      </c>
      <c r="F8" s="14">
        <v>1.1751</v>
      </c>
      <c r="G8" s="14">
        <f>E8-F8</f>
        <v>4.9999999999994493E-4</v>
      </c>
      <c r="H8" s="13">
        <f t="shared" si="10"/>
        <v>1.1753499999999999</v>
      </c>
      <c r="I8" s="14">
        <v>1.24</v>
      </c>
      <c r="J8" s="14">
        <v>1.2398</v>
      </c>
      <c r="K8" s="14">
        <f t="shared" si="0"/>
        <v>1.9999999999997797E-4</v>
      </c>
      <c r="L8" s="13">
        <f t="shared" si="1"/>
        <v>1.2399</v>
      </c>
      <c r="M8" s="14">
        <v>1.2284999999999999</v>
      </c>
      <c r="N8" s="14">
        <v>1.2285999999999999</v>
      </c>
      <c r="O8" s="14">
        <f t="shared" si="2"/>
        <v>1.2285499999999998</v>
      </c>
      <c r="P8" s="13">
        <f t="shared" si="3"/>
        <v>-9.9999999999988987E-5</v>
      </c>
      <c r="Q8" s="14">
        <f t="shared" si="4"/>
        <v>25.116731517509773</v>
      </c>
      <c r="R8" s="14">
        <f t="shared" si="5"/>
        <v>20.700389105058335</v>
      </c>
      <c r="S8" s="14">
        <f t="shared" si="6"/>
        <v>4.4163424124514385</v>
      </c>
      <c r="T8" s="14">
        <f t="shared" si="7"/>
        <v>6.4550000000000107E-2</v>
      </c>
      <c r="U8" s="14">
        <f t="shared" si="8"/>
        <v>5.3199999999999914E-2</v>
      </c>
      <c r="V8" s="14">
        <f t="shared" si="9"/>
        <v>1.1350000000000193E-2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t="s">
        <v>32</v>
      </c>
      <c r="C9" s="1" t="s">
        <v>56</v>
      </c>
      <c r="D9" s="4">
        <f>1280+1360</f>
        <v>2640</v>
      </c>
      <c r="E9" s="14">
        <v>1.1815</v>
      </c>
      <c r="F9" s="14">
        <v>1.1819</v>
      </c>
      <c r="G9" s="14">
        <f>E9-F9</f>
        <v>-3.9999999999995595E-4</v>
      </c>
      <c r="H9" s="13">
        <f t="shared" si="10"/>
        <v>1.1817</v>
      </c>
      <c r="I9" s="14">
        <v>1.2598</v>
      </c>
      <c r="J9" s="14">
        <v>1.2593000000000001</v>
      </c>
      <c r="K9" s="17">
        <f t="shared" si="0"/>
        <v>4.9999999999994493E-4</v>
      </c>
      <c r="L9" s="13">
        <f t="shared" si="1"/>
        <v>1.2595499999999999</v>
      </c>
      <c r="M9" s="14">
        <v>1.2471000000000001</v>
      </c>
      <c r="N9" s="14">
        <v>1.2472000000000001</v>
      </c>
      <c r="O9" s="14">
        <f t="shared" si="2"/>
        <v>1.24715</v>
      </c>
      <c r="P9" s="13">
        <f t="shared" si="3"/>
        <v>-9.9999999999988987E-5</v>
      </c>
      <c r="Q9" s="14">
        <f t="shared" si="4"/>
        <v>29.488636363636356</v>
      </c>
      <c r="R9" s="14">
        <f t="shared" si="5"/>
        <v>24.791666666666668</v>
      </c>
      <c r="S9" s="14">
        <f t="shared" si="6"/>
        <v>4.6969696969696884</v>
      </c>
      <c r="T9" s="14">
        <f t="shared" si="7"/>
        <v>7.7849999999999975E-2</v>
      </c>
      <c r="U9" s="14">
        <f t="shared" si="8"/>
        <v>6.5450000000000008E-2</v>
      </c>
      <c r="V9" s="14">
        <f t="shared" si="9"/>
        <v>1.2399999999999967E-2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t="s">
        <v>33</v>
      </c>
      <c r="C10" s="1" t="s">
        <v>57</v>
      </c>
      <c r="D10" s="4">
        <f>1380+980</f>
        <v>2360</v>
      </c>
      <c r="E10" s="14">
        <v>1.181</v>
      </c>
      <c r="F10" s="14">
        <v>1.1805000000000001</v>
      </c>
      <c r="G10" s="14">
        <f>E10-F10</f>
        <v>4.9999999999994493E-4</v>
      </c>
      <c r="H10" s="13">
        <f t="shared" si="10"/>
        <v>1.1807500000000002</v>
      </c>
      <c r="I10" s="14">
        <v>1.2979000000000001</v>
      </c>
      <c r="J10" s="14">
        <v>1.2974000000000001</v>
      </c>
      <c r="K10" s="14">
        <f t="shared" si="0"/>
        <v>4.9999999999994493E-4</v>
      </c>
      <c r="L10" s="13">
        <f t="shared" si="1"/>
        <v>1.29765</v>
      </c>
      <c r="M10" s="14">
        <v>1.2809999999999999</v>
      </c>
      <c r="N10" s="14">
        <v>1.2806999999999999</v>
      </c>
      <c r="O10" s="14">
        <f t="shared" si="2"/>
        <v>1.28085</v>
      </c>
      <c r="P10" s="13">
        <f t="shared" si="3"/>
        <v>2.9999999999996696E-4</v>
      </c>
      <c r="Q10" s="14">
        <f t="shared" si="4"/>
        <v>49.533898305084655</v>
      </c>
      <c r="R10" s="14">
        <f t="shared" si="5"/>
        <v>42.415254237288075</v>
      </c>
      <c r="S10" s="14">
        <f t="shared" si="6"/>
        <v>7.1186440677965805</v>
      </c>
      <c r="T10" s="14">
        <f t="shared" si="7"/>
        <v>0.11689999999999978</v>
      </c>
      <c r="U10" s="14">
        <f t="shared" si="8"/>
        <v>0.10009999999999986</v>
      </c>
      <c r="V10" s="14">
        <f t="shared" si="9"/>
        <v>1.6799999999999926E-2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t="s">
        <v>34</v>
      </c>
      <c r="C11" s="1" t="s">
        <v>58</v>
      </c>
      <c r="D11" s="4">
        <f>1380+1000</f>
        <v>2380</v>
      </c>
      <c r="E11" s="14">
        <v>1.17</v>
      </c>
      <c r="F11" s="14">
        <v>1.1701999999999999</v>
      </c>
      <c r="G11" s="14">
        <f>E11-F11</f>
        <v>-1.9999999999997797E-4</v>
      </c>
      <c r="H11" s="13">
        <f t="shared" si="10"/>
        <v>1.1700999999999999</v>
      </c>
      <c r="I11" s="14">
        <v>1.2479</v>
      </c>
      <c r="J11" s="14">
        <v>1.2475000000000001</v>
      </c>
      <c r="K11" s="14">
        <f t="shared" si="0"/>
        <v>3.9999999999995595E-4</v>
      </c>
      <c r="L11" s="13">
        <f t="shared" si="1"/>
        <v>1.2477</v>
      </c>
      <c r="M11" s="14">
        <v>1.2345999999999999</v>
      </c>
      <c r="N11" s="14">
        <v>1.2350000000000001</v>
      </c>
      <c r="O11" s="14">
        <f t="shared" si="2"/>
        <v>1.2347999999999999</v>
      </c>
      <c r="P11" s="13">
        <f t="shared" si="3"/>
        <v>-4.0000000000017799E-4</v>
      </c>
      <c r="Q11" s="14">
        <f t="shared" si="4"/>
        <v>32.60504201680677</v>
      </c>
      <c r="R11" s="14">
        <f t="shared" si="5"/>
        <v>27.184873949579824</v>
      </c>
      <c r="S11" s="14">
        <f t="shared" si="6"/>
        <v>5.4201680672269461</v>
      </c>
      <c r="T11" s="14">
        <f t="shared" si="7"/>
        <v>7.7600000000000113E-2</v>
      </c>
      <c r="U11" s="14">
        <f t="shared" si="8"/>
        <v>6.469999999999998E-2</v>
      </c>
      <c r="V11" s="14">
        <f t="shared" si="9"/>
        <v>1.2900000000000134E-2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t="s">
        <v>35</v>
      </c>
      <c r="C12" s="1" t="s">
        <v>59</v>
      </c>
      <c r="D12" s="4">
        <v>1050</v>
      </c>
      <c r="E12" s="14">
        <v>1.1717</v>
      </c>
      <c r="F12" s="14">
        <v>1.1714</v>
      </c>
      <c r="G12" s="14">
        <f>E12-F12</f>
        <v>2.9999999999996696E-4</v>
      </c>
      <c r="H12" s="13">
        <f t="shared" si="10"/>
        <v>1.1715499999999999</v>
      </c>
      <c r="I12" s="14">
        <v>1.2370000000000001</v>
      </c>
      <c r="J12" s="14">
        <v>1.2371000000000001</v>
      </c>
      <c r="K12" s="17">
        <f t="shared" si="0"/>
        <v>-9.9999999999988987E-5</v>
      </c>
      <c r="L12" s="13">
        <f t="shared" si="1"/>
        <v>1.23705</v>
      </c>
      <c r="M12" s="14">
        <v>1.2254</v>
      </c>
      <c r="N12" s="14">
        <v>1.2254</v>
      </c>
      <c r="O12" s="14">
        <f t="shared" si="2"/>
        <v>1.2254</v>
      </c>
      <c r="P12" s="13">
        <f t="shared" si="3"/>
        <v>0</v>
      </c>
      <c r="Q12" s="14">
        <f t="shared" si="4"/>
        <v>62.380952380952486</v>
      </c>
      <c r="R12" s="14">
        <f t="shared" si="5"/>
        <v>51.285714285714455</v>
      </c>
      <c r="S12" s="14">
        <f t="shared" si="6"/>
        <v>11.095238095238031</v>
      </c>
      <c r="T12" s="14">
        <f t="shared" si="7"/>
        <v>6.5500000000000114E-2</v>
      </c>
      <c r="U12" s="14">
        <f t="shared" si="8"/>
        <v>5.3850000000000176E-2</v>
      </c>
      <c r="V12" s="14">
        <f t="shared" si="9"/>
        <v>1.1649999999999938E-2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t="s">
        <v>36</v>
      </c>
      <c r="C13" s="1" t="s">
        <v>60</v>
      </c>
      <c r="D13" s="4">
        <v>1000</v>
      </c>
      <c r="E13" s="14">
        <v>1.1768000000000001</v>
      </c>
      <c r="F13" s="14">
        <v>1.1773</v>
      </c>
      <c r="G13" s="14">
        <f>E13-F13</f>
        <v>-4.9999999999994493E-4</v>
      </c>
      <c r="H13" s="13">
        <f t="shared" si="10"/>
        <v>1.1770499999999999</v>
      </c>
      <c r="I13" s="14">
        <v>1.2637</v>
      </c>
      <c r="J13" s="14">
        <v>1.2634000000000001</v>
      </c>
      <c r="K13" s="17">
        <f t="shared" si="0"/>
        <v>2.9999999999996696E-4</v>
      </c>
      <c r="L13" s="13">
        <f t="shared" si="1"/>
        <v>1.26355</v>
      </c>
      <c r="M13" s="14">
        <v>1.2525999999999999</v>
      </c>
      <c r="N13" s="14">
        <v>1.2526999999999999</v>
      </c>
      <c r="O13" s="14">
        <f t="shared" si="2"/>
        <v>1.25265</v>
      </c>
      <c r="P13" s="13">
        <f t="shared" si="3"/>
        <v>-9.9999999999988987E-5</v>
      </c>
      <c r="Q13" s="14">
        <f t="shared" si="4"/>
        <v>86.500000000000028</v>
      </c>
      <c r="R13" s="14">
        <f t="shared" si="5"/>
        <v>75.600000000000108</v>
      </c>
      <c r="S13" s="14">
        <f t="shared" si="6"/>
        <v>10.89999999999992</v>
      </c>
      <c r="T13" s="14">
        <f t="shared" si="7"/>
        <v>8.6500000000000021E-2</v>
      </c>
      <c r="U13" s="14">
        <f t="shared" si="8"/>
        <v>7.5600000000000112E-2</v>
      </c>
      <c r="V13" s="14">
        <f t="shared" si="9"/>
        <v>1.089999999999991E-2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t="s">
        <v>37</v>
      </c>
      <c r="C14" s="1" t="s">
        <v>61</v>
      </c>
      <c r="D14" s="4">
        <v>1400</v>
      </c>
      <c r="E14" s="14">
        <v>1.1783999999999999</v>
      </c>
      <c r="F14" s="14">
        <v>1.1789000000000001</v>
      </c>
      <c r="G14" s="14">
        <f>E14-F14</f>
        <v>-5.0000000000016698E-4</v>
      </c>
      <c r="H14" s="13">
        <f t="shared" si="10"/>
        <v>1.17865</v>
      </c>
      <c r="I14" s="14">
        <v>1.2855000000000001</v>
      </c>
      <c r="J14" s="14">
        <v>1.2853000000000001</v>
      </c>
      <c r="K14" s="14">
        <f t="shared" si="0"/>
        <v>1.9999999999997797E-4</v>
      </c>
      <c r="L14" s="13">
        <f t="shared" si="1"/>
        <v>1.2854000000000001</v>
      </c>
      <c r="M14" s="14">
        <v>1.2714000000000001</v>
      </c>
      <c r="N14" s="14">
        <v>1.2710999999999999</v>
      </c>
      <c r="O14" s="14">
        <f t="shared" si="2"/>
        <v>1.27125</v>
      </c>
      <c r="P14" s="13">
        <f t="shared" si="3"/>
        <v>3.00000000000189E-4</v>
      </c>
      <c r="Q14" s="14">
        <f t="shared" si="4"/>
        <v>76.250000000000099</v>
      </c>
      <c r="R14" s="14">
        <f t="shared" si="5"/>
        <v>66.142857142857167</v>
      </c>
      <c r="S14" s="14">
        <f t="shared" si="6"/>
        <v>10.107142857142932</v>
      </c>
      <c r="T14" s="14">
        <f t="shared" si="7"/>
        <v>0.10675000000000012</v>
      </c>
      <c r="U14" s="14">
        <f t="shared" si="8"/>
        <v>9.2600000000000016E-2</v>
      </c>
      <c r="V14" s="14">
        <f t="shared" si="9"/>
        <v>1.4150000000000107E-2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t="s">
        <v>38</v>
      </c>
      <c r="C15" s="1" t="s">
        <v>62</v>
      </c>
      <c r="D15" s="4">
        <v>1420</v>
      </c>
      <c r="E15" s="14">
        <v>1.1732</v>
      </c>
      <c r="F15" s="14">
        <v>1.1735</v>
      </c>
      <c r="G15" s="14">
        <f>E15-F15</f>
        <v>-2.9999999999996696E-4</v>
      </c>
      <c r="H15" s="13">
        <f t="shared" si="10"/>
        <v>1.1733500000000001</v>
      </c>
      <c r="I15" s="14">
        <v>1.2422</v>
      </c>
      <c r="J15" s="14">
        <v>1.2422</v>
      </c>
      <c r="K15" s="14">
        <f t="shared" si="0"/>
        <v>0</v>
      </c>
      <c r="L15" s="13">
        <f t="shared" si="1"/>
        <v>1.2422</v>
      </c>
      <c r="M15" s="14">
        <v>1.2310000000000001</v>
      </c>
      <c r="N15" s="14">
        <v>1.2310000000000001</v>
      </c>
      <c r="O15" s="14">
        <f t="shared" si="2"/>
        <v>1.2310000000000001</v>
      </c>
      <c r="P15" s="13">
        <f t="shared" si="3"/>
        <v>0</v>
      </c>
      <c r="Q15" s="14">
        <f t="shared" si="4"/>
        <v>48.485915492957645</v>
      </c>
      <c r="R15" s="14">
        <f t="shared" si="5"/>
        <v>40.598591549295762</v>
      </c>
      <c r="S15" s="14">
        <f t="shared" si="6"/>
        <v>7.8873239436618832</v>
      </c>
      <c r="T15" s="14">
        <f t="shared" si="7"/>
        <v>6.8849999999999856E-2</v>
      </c>
      <c r="U15" s="14">
        <f t="shared" si="8"/>
        <v>5.7649999999999979E-2</v>
      </c>
      <c r="V15" s="14">
        <f t="shared" si="9"/>
        <v>1.1199999999999877E-2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t="s">
        <v>39</v>
      </c>
      <c r="C16" s="1" t="s">
        <v>63</v>
      </c>
      <c r="D16" s="4">
        <v>1120</v>
      </c>
      <c r="E16" s="14">
        <v>1.1734</v>
      </c>
      <c r="F16" s="14">
        <v>1.1729000000000001</v>
      </c>
      <c r="G16" s="14">
        <f>E16-F16</f>
        <v>4.9999999999994493E-4</v>
      </c>
      <c r="H16" s="13">
        <f t="shared" si="10"/>
        <v>1.1731500000000001</v>
      </c>
      <c r="I16" s="14">
        <v>1.2431000000000001</v>
      </c>
      <c r="J16" s="14">
        <v>1.2431000000000001</v>
      </c>
      <c r="K16" s="14">
        <f t="shared" si="0"/>
        <v>0</v>
      </c>
      <c r="L16" s="13">
        <f t="shared" si="1"/>
        <v>1.2431000000000001</v>
      </c>
      <c r="M16" s="14">
        <v>1.2296</v>
      </c>
      <c r="N16" s="14">
        <v>1.2293000000000001</v>
      </c>
      <c r="O16" s="14">
        <f t="shared" si="2"/>
        <v>1.2294499999999999</v>
      </c>
      <c r="P16" s="13">
        <f t="shared" si="3"/>
        <v>2.9999999999996696E-4</v>
      </c>
      <c r="Q16" s="14">
        <f t="shared" si="4"/>
        <v>62.455357142857103</v>
      </c>
      <c r="R16" s="14">
        <f t="shared" si="5"/>
        <v>50.267857142856961</v>
      </c>
      <c r="S16" s="14">
        <f t="shared" si="6"/>
        <v>12.187500000000142</v>
      </c>
      <c r="T16" s="14">
        <f t="shared" si="7"/>
        <v>6.9949999999999957E-2</v>
      </c>
      <c r="U16" s="14">
        <f t="shared" si="8"/>
        <v>5.6299999999999795E-2</v>
      </c>
      <c r="V16" s="14">
        <f t="shared" si="9"/>
        <v>1.3650000000000162E-2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t="s">
        <v>40</v>
      </c>
      <c r="C17" s="1" t="s">
        <v>64</v>
      </c>
      <c r="D17" s="4">
        <v>1180</v>
      </c>
      <c r="E17" s="14">
        <v>1.1847000000000001</v>
      </c>
      <c r="F17" s="14">
        <v>1.1841999999999999</v>
      </c>
      <c r="G17" s="14">
        <f>E17-F17</f>
        <v>5.0000000000016698E-4</v>
      </c>
      <c r="H17" s="13">
        <f t="shared" si="10"/>
        <v>1.18445</v>
      </c>
      <c r="I17" s="14">
        <v>1.2945</v>
      </c>
      <c r="J17" s="14">
        <v>1.2941</v>
      </c>
      <c r="K17" s="17">
        <f t="shared" si="0"/>
        <v>3.9999999999995595E-4</v>
      </c>
      <c r="L17" s="13">
        <f t="shared" si="1"/>
        <v>1.2943</v>
      </c>
      <c r="M17" s="14">
        <v>1.2777000000000001</v>
      </c>
      <c r="N17" s="14">
        <v>1.2777000000000001</v>
      </c>
      <c r="O17" s="14">
        <f t="shared" si="2"/>
        <v>1.2777000000000001</v>
      </c>
      <c r="P17" s="13">
        <f t="shared" si="3"/>
        <v>0</v>
      </c>
      <c r="Q17" s="14">
        <f t="shared" si="4"/>
        <v>93.093220338983059</v>
      </c>
      <c r="R17" s="14">
        <f t="shared" si="5"/>
        <v>79.025423728813607</v>
      </c>
      <c r="S17" s="14">
        <f t="shared" si="6"/>
        <v>14.067796610169452</v>
      </c>
      <c r="T17" s="14">
        <f t="shared" si="7"/>
        <v>0.10985</v>
      </c>
      <c r="U17" s="14">
        <f t="shared" si="8"/>
        <v>9.3250000000000055E-2</v>
      </c>
      <c r="V17" s="14">
        <f t="shared" si="9"/>
        <v>1.6599999999999948E-2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t="s">
        <v>41</v>
      </c>
      <c r="C18" s="1" t="s">
        <v>65</v>
      </c>
      <c r="D18" s="4">
        <v>1440</v>
      </c>
      <c r="E18" s="14">
        <v>1.1766000000000001</v>
      </c>
      <c r="F18" s="14">
        <v>1.1761999999999999</v>
      </c>
      <c r="G18" s="14">
        <f>E18-F18</f>
        <v>4.0000000000017799E-4</v>
      </c>
      <c r="H18" s="13">
        <f t="shared" si="10"/>
        <v>1.1764000000000001</v>
      </c>
      <c r="I18" s="14">
        <v>1.2422</v>
      </c>
      <c r="J18" s="14">
        <v>1.2418</v>
      </c>
      <c r="K18" s="14">
        <f t="shared" si="0"/>
        <v>3.9999999999995595E-4</v>
      </c>
      <c r="L18" s="13">
        <f t="shared" si="1"/>
        <v>1.242</v>
      </c>
      <c r="M18" s="14">
        <v>1.2293000000000001</v>
      </c>
      <c r="N18" s="14">
        <v>1.2294</v>
      </c>
      <c r="O18" s="14">
        <f t="shared" si="2"/>
        <v>1.2293500000000002</v>
      </c>
      <c r="P18" s="13">
        <f t="shared" si="3"/>
        <v>-9.9999999999988987E-5</v>
      </c>
      <c r="Q18" s="14">
        <f t="shared" si="4"/>
        <v>45.555555555555472</v>
      </c>
      <c r="R18" s="14">
        <f t="shared" si="5"/>
        <v>36.770833333333371</v>
      </c>
      <c r="S18" s="14">
        <f t="shared" si="6"/>
        <v>8.7847222222221006</v>
      </c>
      <c r="T18" s="14">
        <f t="shared" si="7"/>
        <v>6.5599999999999881E-2</v>
      </c>
      <c r="U18" s="14">
        <f t="shared" si="8"/>
        <v>5.2950000000000053E-2</v>
      </c>
      <c r="V18" s="14">
        <f t="shared" si="9"/>
        <v>1.2649999999999828E-2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t="s">
        <v>42</v>
      </c>
      <c r="C19" s="1" t="s">
        <v>66</v>
      </c>
      <c r="D19" s="4">
        <v>1460</v>
      </c>
      <c r="E19" s="14">
        <v>1.1755</v>
      </c>
      <c r="F19" s="14">
        <v>1.1756</v>
      </c>
      <c r="G19" s="14">
        <f>E19-F19</f>
        <v>-9.9999999999988987E-5</v>
      </c>
      <c r="H19" s="13">
        <f t="shared" si="10"/>
        <v>1.1755499999999999</v>
      </c>
      <c r="I19" s="14">
        <v>1.2405999999999999</v>
      </c>
      <c r="J19" s="14">
        <v>1.2404999999999999</v>
      </c>
      <c r="K19" s="14">
        <f t="shared" si="0"/>
        <v>9.9999999999988987E-5</v>
      </c>
      <c r="L19" s="13">
        <f t="shared" si="1"/>
        <v>1.2405499999999998</v>
      </c>
      <c r="M19" s="14">
        <v>1.2275</v>
      </c>
      <c r="N19" s="14">
        <v>1.2271000000000001</v>
      </c>
      <c r="O19" s="14">
        <f t="shared" si="2"/>
        <v>1.2273000000000001</v>
      </c>
      <c r="P19" s="13">
        <f t="shared" si="3"/>
        <v>3.9999999999995595E-4</v>
      </c>
      <c r="Q19" s="14">
        <f t="shared" si="4"/>
        <v>44.520547945205443</v>
      </c>
      <c r="R19" s="14">
        <f t="shared" si="5"/>
        <v>35.445205479452184</v>
      </c>
      <c r="S19" s="14">
        <f t="shared" si="6"/>
        <v>9.0753424657532591</v>
      </c>
      <c r="T19" s="14">
        <f t="shared" si="7"/>
        <v>6.4999999999999947E-2</v>
      </c>
      <c r="U19" s="14">
        <f t="shared" si="8"/>
        <v>5.1750000000000185E-2</v>
      </c>
      <c r="V19" s="14">
        <f t="shared" si="9"/>
        <v>1.3249999999999762E-2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t="s">
        <v>43</v>
      </c>
      <c r="C20" s="1" t="s">
        <v>67</v>
      </c>
      <c r="D20" s="4">
        <f>1100+1300</f>
        <v>2400</v>
      </c>
      <c r="E20" s="14">
        <v>1.1908000000000001</v>
      </c>
      <c r="F20" s="14">
        <v>1.1912</v>
      </c>
      <c r="G20" s="14">
        <f>E20-F20</f>
        <v>-3.9999999999995595E-4</v>
      </c>
      <c r="H20" s="13">
        <f t="shared" si="10"/>
        <v>1.1910000000000001</v>
      </c>
      <c r="I20" s="14">
        <v>1.4403999999999999</v>
      </c>
      <c r="J20" s="14">
        <v>1.44</v>
      </c>
      <c r="K20" s="17">
        <f t="shared" si="0"/>
        <v>3.9999999999995595E-4</v>
      </c>
      <c r="L20" s="13">
        <f t="shared" si="1"/>
        <v>1.4401999999999999</v>
      </c>
      <c r="M20" s="14">
        <v>1.4105000000000001</v>
      </c>
      <c r="N20" s="14">
        <v>1.4104000000000001</v>
      </c>
      <c r="O20" s="14">
        <f t="shared" si="2"/>
        <v>1.41045</v>
      </c>
      <c r="P20" s="13">
        <f t="shared" si="3"/>
        <v>9.9999999999988987E-5</v>
      </c>
      <c r="Q20" s="14">
        <f t="shared" si="4"/>
        <v>103.83333333333329</v>
      </c>
      <c r="R20" s="14">
        <f t="shared" si="5"/>
        <v>91.437499999999972</v>
      </c>
      <c r="S20" s="14">
        <f t="shared" si="6"/>
        <v>12.395833333333314</v>
      </c>
      <c r="T20" s="14">
        <f t="shared" si="7"/>
        <v>0.24919999999999987</v>
      </c>
      <c r="U20" s="14">
        <f t="shared" si="8"/>
        <v>0.21944999999999992</v>
      </c>
      <c r="V20" s="14">
        <f t="shared" si="9"/>
        <v>2.9749999999999943E-2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t="s">
        <v>44</v>
      </c>
      <c r="C21" s="1" t="s">
        <v>68</v>
      </c>
      <c r="D21" s="4">
        <f>1200+1500</f>
        <v>2700</v>
      </c>
      <c r="E21" s="14">
        <v>1.1828000000000001</v>
      </c>
      <c r="F21" s="14">
        <v>1.1829000000000001</v>
      </c>
      <c r="G21" s="14">
        <f>E21-F21</f>
        <v>-9.9999999999988987E-5</v>
      </c>
      <c r="H21" s="13">
        <f t="shared" si="10"/>
        <v>1.1828500000000002</v>
      </c>
      <c r="I21" s="14">
        <v>1.3455999999999999</v>
      </c>
      <c r="J21" s="14">
        <v>1.3460000000000001</v>
      </c>
      <c r="K21" s="17">
        <f t="shared" si="0"/>
        <v>-4.0000000000017799E-4</v>
      </c>
      <c r="L21" s="13">
        <f t="shared" si="1"/>
        <v>1.3458000000000001</v>
      </c>
      <c r="M21" s="14">
        <v>1.3227</v>
      </c>
      <c r="N21" s="14">
        <v>1.3225</v>
      </c>
      <c r="O21" s="14">
        <f t="shared" si="2"/>
        <v>1.3226</v>
      </c>
      <c r="P21" s="13">
        <f t="shared" si="3"/>
        <v>1.9999999999997797E-4</v>
      </c>
      <c r="Q21" s="14">
        <f t="shared" si="4"/>
        <v>60.351851851851819</v>
      </c>
      <c r="R21" s="14">
        <f t="shared" si="5"/>
        <v>51.759259259259196</v>
      </c>
      <c r="S21" s="14">
        <f t="shared" si="6"/>
        <v>8.5925925925926236</v>
      </c>
      <c r="T21" s="14">
        <f t="shared" si="7"/>
        <v>0.16294999999999993</v>
      </c>
      <c r="U21" s="14">
        <f t="shared" si="8"/>
        <v>0.13974999999999982</v>
      </c>
      <c r="V21" s="14">
        <f t="shared" si="9"/>
        <v>2.3200000000000109E-2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t="s">
        <v>45</v>
      </c>
      <c r="C22" s="1" t="s">
        <v>69</v>
      </c>
      <c r="D22" s="4">
        <f>1300+1200</f>
        <v>2500</v>
      </c>
      <c r="E22" s="14">
        <v>1.1858</v>
      </c>
      <c r="F22" s="14">
        <v>1.1854</v>
      </c>
      <c r="G22" s="14">
        <f>E22-F22</f>
        <v>3.9999999999995595E-4</v>
      </c>
      <c r="H22" s="13">
        <f t="shared" si="10"/>
        <v>1.1856</v>
      </c>
      <c r="I22" s="14">
        <v>1.3066</v>
      </c>
      <c r="J22" s="14">
        <v>1.3069999999999999</v>
      </c>
      <c r="K22" s="17">
        <f t="shared" si="0"/>
        <v>-3.9999999999995595E-4</v>
      </c>
      <c r="L22" s="13">
        <f t="shared" si="1"/>
        <v>1.3068</v>
      </c>
      <c r="M22" s="14">
        <v>1.2884</v>
      </c>
      <c r="N22" s="14">
        <v>1.2883</v>
      </c>
      <c r="O22" s="14">
        <f t="shared" si="2"/>
        <v>1.2883499999999999</v>
      </c>
      <c r="P22" s="13">
        <f t="shared" si="3"/>
        <v>9.9999999999988987E-5</v>
      </c>
      <c r="Q22" s="14">
        <f t="shared" si="4"/>
        <v>48.47999999999999</v>
      </c>
      <c r="R22" s="14">
        <f t="shared" si="5"/>
        <v>41.099999999999959</v>
      </c>
      <c r="S22" s="14">
        <f t="shared" si="6"/>
        <v>7.380000000000031</v>
      </c>
      <c r="T22" s="14">
        <f t="shared" si="7"/>
        <v>0.12119999999999997</v>
      </c>
      <c r="U22" s="14">
        <f t="shared" si="8"/>
        <v>0.1027499999999999</v>
      </c>
      <c r="V22" s="14">
        <f t="shared" si="9"/>
        <v>1.8450000000000077E-2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t="s">
        <v>46</v>
      </c>
      <c r="C23" s="1" t="s">
        <v>70</v>
      </c>
      <c r="D23" s="4">
        <f>1200+1130</f>
        <v>2330</v>
      </c>
      <c r="E23" s="14">
        <v>1.1830000000000001</v>
      </c>
      <c r="F23" s="14">
        <v>1.1832</v>
      </c>
      <c r="G23" s="14">
        <f>E23-F23</f>
        <v>-1.9999999999997797E-4</v>
      </c>
      <c r="H23" s="13">
        <f t="shared" si="10"/>
        <v>1.1831</v>
      </c>
      <c r="I23" s="14">
        <v>1.3231999999999999</v>
      </c>
      <c r="J23" s="14">
        <v>1.3234999999999999</v>
      </c>
      <c r="K23" s="17">
        <f t="shared" si="0"/>
        <v>-2.9999999999996696E-4</v>
      </c>
      <c r="L23" s="13">
        <f t="shared" si="1"/>
        <v>1.32335</v>
      </c>
      <c r="M23" s="14">
        <v>1.3031999999999999</v>
      </c>
      <c r="N23" s="14">
        <v>1.3028999999999999</v>
      </c>
      <c r="O23" s="14">
        <f t="shared" si="2"/>
        <v>1.3030499999999998</v>
      </c>
      <c r="P23" s="13">
        <f t="shared" si="3"/>
        <v>2.9999999999996696E-4</v>
      </c>
      <c r="Q23" s="14">
        <f t="shared" si="4"/>
        <v>60.193133047210296</v>
      </c>
      <c r="R23" s="14">
        <f t="shared" si="5"/>
        <v>51.48068669527887</v>
      </c>
      <c r="S23" s="14">
        <f t="shared" si="6"/>
        <v>8.7124463519314261</v>
      </c>
      <c r="T23" s="14">
        <f t="shared" si="7"/>
        <v>0.14024999999999999</v>
      </c>
      <c r="U23" s="14">
        <f t="shared" si="8"/>
        <v>0.11994999999999978</v>
      </c>
      <c r="V23" s="14">
        <f t="shared" si="9"/>
        <v>2.0300000000000207E-2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t="s">
        <v>47</v>
      </c>
      <c r="C24" s="1" t="s">
        <v>71</v>
      </c>
      <c r="D24" s="4">
        <f>1130+1150</f>
        <v>2280</v>
      </c>
      <c r="E24" s="14">
        <v>1.1807000000000001</v>
      </c>
      <c r="F24" s="14">
        <v>1.1812</v>
      </c>
      <c r="G24" s="14">
        <f>E24-F24</f>
        <v>-4.9999999999994493E-4</v>
      </c>
      <c r="H24" s="13">
        <f t="shared" si="10"/>
        <v>1.1809500000000002</v>
      </c>
      <c r="I24" s="14">
        <v>1.2938000000000001</v>
      </c>
      <c r="J24" s="14">
        <v>1.294</v>
      </c>
      <c r="K24" s="14">
        <f t="shared" si="0"/>
        <v>-1.9999999999997797E-4</v>
      </c>
      <c r="L24" s="13">
        <f t="shared" si="1"/>
        <v>1.2939000000000001</v>
      </c>
      <c r="M24" s="14">
        <v>1.2770999999999999</v>
      </c>
      <c r="N24" s="14">
        <v>1.2770999999999999</v>
      </c>
      <c r="O24" s="14">
        <f t="shared" si="2"/>
        <v>1.2770999999999999</v>
      </c>
      <c r="P24" s="13">
        <f t="shared" si="3"/>
        <v>0</v>
      </c>
      <c r="Q24" s="14">
        <f t="shared" si="4"/>
        <v>49.539473684210485</v>
      </c>
      <c r="R24" s="14">
        <f t="shared" si="5"/>
        <v>42.171052631578839</v>
      </c>
      <c r="S24" s="14">
        <f t="shared" si="6"/>
        <v>7.3684210526316463</v>
      </c>
      <c r="T24" s="14">
        <f t="shared" si="7"/>
        <v>0.11294999999999988</v>
      </c>
      <c r="U24" s="14">
        <f t="shared" si="8"/>
        <v>9.6149999999999736E-2</v>
      </c>
      <c r="V24" s="14">
        <f t="shared" si="9"/>
        <v>1.6800000000000148E-2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t="s">
        <v>48</v>
      </c>
      <c r="C25" s="1" t="s">
        <v>72</v>
      </c>
      <c r="D25" s="4">
        <f>1140+1170</f>
        <v>2310</v>
      </c>
      <c r="E25" s="14">
        <v>1.1882999999999999</v>
      </c>
      <c r="F25" s="14">
        <v>1.1883999999999999</v>
      </c>
      <c r="G25" s="14">
        <f>E25-F25</f>
        <v>-9.9999999999988987E-5</v>
      </c>
      <c r="H25" s="13">
        <f t="shared" si="10"/>
        <v>1.1883499999999998</v>
      </c>
      <c r="I25" s="14">
        <v>1.3395999999999999</v>
      </c>
      <c r="J25" s="14">
        <v>1.3395999999999999</v>
      </c>
      <c r="K25" s="14">
        <f t="shared" si="0"/>
        <v>0</v>
      </c>
      <c r="L25" s="13">
        <f t="shared" si="1"/>
        <v>1.3395999999999999</v>
      </c>
      <c r="M25" s="14">
        <v>1.3184</v>
      </c>
      <c r="N25" s="14">
        <v>1.3183</v>
      </c>
      <c r="O25" s="14">
        <f t="shared" si="2"/>
        <v>1.3183500000000001</v>
      </c>
      <c r="P25" s="13">
        <f t="shared" si="3"/>
        <v>9.9999999999988987E-5</v>
      </c>
      <c r="Q25" s="14">
        <f t="shared" si="4"/>
        <v>65.476190476190524</v>
      </c>
      <c r="R25" s="14">
        <f t="shared" si="5"/>
        <v>56.277056277056424</v>
      </c>
      <c r="S25" s="14">
        <f t="shared" si="6"/>
        <v>9.1991341991341002</v>
      </c>
      <c r="T25" s="14">
        <f t="shared" si="7"/>
        <v>0.15125000000000011</v>
      </c>
      <c r="U25" s="14">
        <f t="shared" si="8"/>
        <v>0.13000000000000034</v>
      </c>
      <c r="V25" s="14">
        <f t="shared" si="9"/>
        <v>2.1249999999999769E-2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t="s">
        <v>49</v>
      </c>
      <c r="C26" s="1" t="s">
        <v>81</v>
      </c>
      <c r="D26" s="4">
        <f>1160+1205</f>
        <v>2365</v>
      </c>
      <c r="E26" s="14">
        <v>1.1691</v>
      </c>
      <c r="F26" s="14">
        <v>1.1688000000000001</v>
      </c>
      <c r="G26" s="14">
        <f>E26-F26</f>
        <v>2.9999999999996696E-4</v>
      </c>
      <c r="H26" s="13">
        <f t="shared" si="10"/>
        <v>1.1689500000000002</v>
      </c>
      <c r="I26" s="14">
        <v>1.2930999999999999</v>
      </c>
      <c r="J26" s="14">
        <v>1.2931999999999999</v>
      </c>
      <c r="K26" s="14">
        <f t="shared" si="0"/>
        <v>-9.9999999999988987E-5</v>
      </c>
      <c r="L26" s="13">
        <f t="shared" si="1"/>
        <v>1.2931499999999998</v>
      </c>
      <c r="M26" s="14">
        <v>1.2766999999999999</v>
      </c>
      <c r="N26" s="14">
        <v>1.2765</v>
      </c>
      <c r="O26" s="14">
        <f t="shared" si="2"/>
        <v>1.2766</v>
      </c>
      <c r="P26" s="13">
        <f t="shared" si="3"/>
        <v>1.9999999999997797E-4</v>
      </c>
      <c r="Q26" s="14">
        <f t="shared" si="4"/>
        <v>52.515856236786313</v>
      </c>
      <c r="R26" s="14">
        <f t="shared" si="5"/>
        <v>45.517970401691244</v>
      </c>
      <c r="S26" s="14">
        <f t="shared" si="6"/>
        <v>6.9978858350950688</v>
      </c>
      <c r="T26" s="14">
        <f t="shared" si="7"/>
        <v>0.12419999999999964</v>
      </c>
      <c r="U26" s="14">
        <f t="shared" si="8"/>
        <v>0.1076499999999998</v>
      </c>
      <c r="V26" s="14">
        <f t="shared" si="9"/>
        <v>1.6549999999999843E-2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t="s">
        <v>50</v>
      </c>
      <c r="C27" s="1" t="s">
        <v>82</v>
      </c>
      <c r="D27" s="4">
        <f>1190+1190</f>
        <v>2380</v>
      </c>
      <c r="E27" s="14">
        <v>1.1698</v>
      </c>
      <c r="F27" s="14">
        <v>1.1695</v>
      </c>
      <c r="G27" s="14">
        <f>E27-F27</f>
        <v>2.9999999999996696E-4</v>
      </c>
      <c r="H27" s="13">
        <f t="shared" si="10"/>
        <v>1.1696499999999999</v>
      </c>
      <c r="I27" s="14">
        <v>1.2843</v>
      </c>
      <c r="J27" s="14">
        <v>1.2847999999999999</v>
      </c>
      <c r="K27" s="14">
        <f t="shared" si="0"/>
        <v>-4.9999999999994493E-4</v>
      </c>
      <c r="L27" s="13">
        <f t="shared" si="1"/>
        <v>1.2845499999999999</v>
      </c>
      <c r="M27" s="14">
        <v>1.2679</v>
      </c>
      <c r="N27" s="14">
        <v>1.2677</v>
      </c>
      <c r="O27" s="14">
        <f t="shared" si="2"/>
        <v>1.2678</v>
      </c>
      <c r="P27" s="13">
        <f t="shared" si="3"/>
        <v>1.9999999999997797E-4</v>
      </c>
      <c r="Q27" s="14">
        <f t="shared" si="4"/>
        <v>48.27731092436975</v>
      </c>
      <c r="R27" s="14">
        <f t="shared" si="5"/>
        <v>41.239495798319403</v>
      </c>
      <c r="S27" s="14">
        <f t="shared" si="6"/>
        <v>7.0378151260503472</v>
      </c>
      <c r="T27" s="14">
        <f t="shared" si="7"/>
        <v>0.1149</v>
      </c>
      <c r="U27" s="14">
        <f t="shared" si="8"/>
        <v>9.8150000000000182E-2</v>
      </c>
      <c r="V27" s="14">
        <f t="shared" si="9"/>
        <v>1.6749999999999821E-2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E28" s="12"/>
      <c r="F28" s="12"/>
      <c r="G28" s="12"/>
      <c r="H28" s="13"/>
      <c r="I28" s="14"/>
      <c r="J28" s="14"/>
      <c r="K28" s="14"/>
      <c r="L28" s="13"/>
      <c r="M28" s="14"/>
      <c r="N28" s="14"/>
      <c r="O28" s="14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E29" s="12"/>
      <c r="F29" s="12"/>
      <c r="G29" s="12"/>
      <c r="H29" s="13"/>
      <c r="I29" s="14"/>
      <c r="J29" s="14"/>
      <c r="K29" s="14"/>
      <c r="L29" s="13"/>
      <c r="M29" s="14"/>
      <c r="N29" s="14"/>
      <c r="O29" s="14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4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4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4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 x14ac:dyDescent="0.25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4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 x14ac:dyDescent="0.25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4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 x14ac:dyDescent="0.25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 x14ac:dyDescent="0.25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 x14ac:dyDescent="0.25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11" sqref="A11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26</v>
      </c>
    </row>
    <row r="2" spans="1:6" x14ac:dyDescent="0.25">
      <c r="A2" s="1">
        <v>1</v>
      </c>
      <c r="B2" s="1">
        <v>0.01</v>
      </c>
      <c r="C2" s="1" t="s">
        <v>51</v>
      </c>
      <c r="D2" s="1">
        <f>'Raw Data'!D4</f>
        <v>850</v>
      </c>
      <c r="E2" s="18">
        <f>'Raw Data'!T4</f>
        <v>5.2990909090909311E-2</v>
      </c>
      <c r="F2" s="1">
        <v>0</v>
      </c>
    </row>
    <row r="3" spans="1:6" x14ac:dyDescent="0.25">
      <c r="A3" s="1">
        <v>2</v>
      </c>
      <c r="B3" s="1">
        <v>0.05</v>
      </c>
      <c r="C3" s="1" t="s">
        <v>53</v>
      </c>
      <c r="D3" s="1">
        <f>'Raw Data'!D6</f>
        <v>1800</v>
      </c>
      <c r="E3" s="1">
        <f>'Raw Data'!T6</f>
        <v>0.12220000000000009</v>
      </c>
      <c r="F3" s="1">
        <v>0</v>
      </c>
    </row>
    <row r="4" spans="1:6" x14ac:dyDescent="0.25">
      <c r="A4" s="1">
        <v>3</v>
      </c>
      <c r="B4" s="1">
        <v>0.1</v>
      </c>
      <c r="C4" s="16" t="s">
        <v>55</v>
      </c>
      <c r="D4" s="1">
        <f>SUM('Raw Data'!D8)</f>
        <v>2570</v>
      </c>
      <c r="E4" s="1">
        <f>'Raw Data'!T8</f>
        <v>6.4550000000000107E-2</v>
      </c>
      <c r="F4" s="1">
        <v>0</v>
      </c>
    </row>
    <row r="5" spans="1:6" x14ac:dyDescent="0.25">
      <c r="A5" s="1">
        <v>4</v>
      </c>
      <c r="B5" s="1">
        <v>0.2</v>
      </c>
      <c r="C5" s="1" t="s">
        <v>73</v>
      </c>
      <c r="D5" s="1">
        <f>SUM('Raw Data'!D10,'Raw Data'!D12)</f>
        <v>3410</v>
      </c>
      <c r="E5" s="1">
        <f>SUM('Raw Data'!T10,'Raw Data'!T12)</f>
        <v>0.1823999999999999</v>
      </c>
      <c r="F5" s="1">
        <v>0</v>
      </c>
    </row>
    <row r="6" spans="1:6" x14ac:dyDescent="0.25">
      <c r="A6" s="1">
        <v>5</v>
      </c>
      <c r="B6" s="1">
        <v>0.3</v>
      </c>
      <c r="C6" s="1" t="s">
        <v>74</v>
      </c>
      <c r="D6" s="1">
        <f>SUM('Raw Data'!D14,'Raw Data'!D16,'Raw Data'!D18)</f>
        <v>3960</v>
      </c>
      <c r="E6" s="1">
        <f>SUM('Raw Data'!T14,'Raw Data'!T16,'Raw Data'!T18)</f>
        <v>0.24229999999999996</v>
      </c>
      <c r="F6" s="1">
        <v>0</v>
      </c>
    </row>
    <row r="7" spans="1:6" x14ac:dyDescent="0.25">
      <c r="A7" s="1">
        <v>6</v>
      </c>
      <c r="B7" s="1">
        <v>0.45</v>
      </c>
      <c r="C7" s="1" t="s">
        <v>75</v>
      </c>
      <c r="D7" s="1">
        <f>SUM('Raw Data'!D20,'Raw Data'!D22)</f>
        <v>4900</v>
      </c>
      <c r="E7" s="1">
        <f>SUM('Raw Data'!T20,'Raw Data'!T22)</f>
        <v>0.37039999999999984</v>
      </c>
      <c r="F7" s="1">
        <v>0</v>
      </c>
    </row>
    <row r="8" spans="1:6" x14ac:dyDescent="0.25">
      <c r="A8" s="1">
        <v>7</v>
      </c>
      <c r="B8" s="1">
        <v>0.55000000000000004</v>
      </c>
      <c r="C8" s="1" t="s">
        <v>76</v>
      </c>
      <c r="D8" s="1">
        <f>SUM('Raw Data'!D24,'Raw Data'!D26)</f>
        <v>4645</v>
      </c>
      <c r="E8" s="1">
        <f>SUM('Raw Data'!T26)</f>
        <v>0.12419999999999964</v>
      </c>
      <c r="F8" s="1">
        <v>0</v>
      </c>
    </row>
    <row r="10" spans="1:6" x14ac:dyDescent="0.25">
      <c r="A10" s="18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0" sqref="A10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26</v>
      </c>
    </row>
    <row r="2" spans="1:6" x14ac:dyDescent="0.25">
      <c r="A2" s="1">
        <v>1</v>
      </c>
      <c r="B2" s="1">
        <v>0.01</v>
      </c>
      <c r="C2" s="1" t="s">
        <v>52</v>
      </c>
      <c r="D2" s="1">
        <f>'Raw Data'!D5</f>
        <v>900</v>
      </c>
      <c r="E2" s="18">
        <f>'Raw Data'!T5</f>
        <v>1.4290909090909354E-2</v>
      </c>
      <c r="F2" s="1">
        <v>0</v>
      </c>
    </row>
    <row r="3" spans="1:6" x14ac:dyDescent="0.25">
      <c r="A3" s="1">
        <v>2</v>
      </c>
      <c r="B3" s="1">
        <v>0.05</v>
      </c>
      <c r="C3" s="1" t="s">
        <v>54</v>
      </c>
      <c r="D3" s="1">
        <f>'Raw Data'!D7</f>
        <v>1800</v>
      </c>
      <c r="E3" s="1">
        <f>'Raw Data'!T7</f>
        <v>2.8200000000000003E-2</v>
      </c>
      <c r="F3" s="1">
        <v>0</v>
      </c>
    </row>
    <row r="4" spans="1:6" x14ac:dyDescent="0.25">
      <c r="A4" s="1">
        <v>3</v>
      </c>
      <c r="B4" s="1">
        <v>0.1</v>
      </c>
      <c r="C4" s="16" t="s">
        <v>56</v>
      </c>
      <c r="D4" s="1">
        <f>'Raw Data'!D9</f>
        <v>2640</v>
      </c>
      <c r="E4" s="1">
        <f>'Raw Data'!T9</f>
        <v>7.7849999999999975E-2</v>
      </c>
      <c r="F4" s="1">
        <v>0</v>
      </c>
    </row>
    <row r="5" spans="1:6" x14ac:dyDescent="0.25">
      <c r="A5" s="1">
        <v>4</v>
      </c>
      <c r="B5" s="1">
        <v>0.2</v>
      </c>
      <c r="C5" s="1" t="s">
        <v>77</v>
      </c>
      <c r="D5" s="1">
        <f>SUM('Raw Data'!D11,'Raw Data'!D13)</f>
        <v>3380</v>
      </c>
      <c r="E5" s="1">
        <f>SUM('Raw Data'!T11,'Raw Data'!T13)</f>
        <v>0.16410000000000013</v>
      </c>
      <c r="F5" s="1">
        <v>0</v>
      </c>
    </row>
    <row r="6" spans="1:6" x14ac:dyDescent="0.25">
      <c r="A6" s="1">
        <v>5</v>
      </c>
      <c r="B6" s="1">
        <v>0.3</v>
      </c>
      <c r="C6" s="1" t="s">
        <v>78</v>
      </c>
      <c r="D6" s="1">
        <f>SUM('Raw Data'!D15,'Raw Data'!D17,'Raw Data'!D19)</f>
        <v>4060</v>
      </c>
      <c r="E6" s="1">
        <f>SUM('Raw Data'!T15,'Raw Data'!T17,'Raw Data'!T19)</f>
        <v>0.24369999999999981</v>
      </c>
      <c r="F6" s="1">
        <v>0</v>
      </c>
    </row>
    <row r="7" spans="1:6" x14ac:dyDescent="0.25">
      <c r="A7" s="1">
        <v>6</v>
      </c>
      <c r="B7" s="1">
        <v>0.45</v>
      </c>
      <c r="C7" s="1" t="s">
        <v>79</v>
      </c>
      <c r="D7" s="1">
        <f>SUM('Raw Data'!D21,'Raw Data'!D23)</f>
        <v>5030</v>
      </c>
      <c r="E7" s="1">
        <f>SUM('Raw Data'!T21,'Raw Data'!T23)</f>
        <v>0.30319999999999991</v>
      </c>
      <c r="F7" s="1">
        <v>0</v>
      </c>
    </row>
    <row r="8" spans="1:6" x14ac:dyDescent="0.25">
      <c r="A8" s="1">
        <v>7</v>
      </c>
      <c r="B8" s="1">
        <v>0.55000000000000004</v>
      </c>
      <c r="C8" s="1" t="s">
        <v>80</v>
      </c>
      <c r="D8" s="1">
        <f>SUM('Raw Data'!D25,'Raw Data'!D27)</f>
        <v>4690</v>
      </c>
      <c r="E8" s="1">
        <f>SUM('Raw Data'!T25,'Raw Data'!T27)</f>
        <v>0.26615000000000011</v>
      </c>
      <c r="F8" s="1">
        <v>0</v>
      </c>
    </row>
    <row r="10" spans="1:6" x14ac:dyDescent="0.25">
      <c r="A10" s="18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S55663</vt:lpstr>
      <vt:lpstr>S5565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2015-12-09T15:58:52Z</dcterms:modified>
</cp:coreProperties>
</file>